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eLearning\PK8200\Problems\"/>
    </mc:Choice>
  </mc:AlternateContent>
  <xr:revisionPtr revIDLastSave="0" documentId="13_ncr:1_{79BA18CD-CCCE-4736-8FFF-EA4F91900C9F}" xr6:coauthVersionLast="47" xr6:coauthVersionMax="47" xr10:uidLastSave="{00000000-0000-0000-0000-000000000000}"/>
  <bookViews>
    <workbookView xWindow="-110" yWindow="-110" windowWidth="19420" windowHeight="10420" activeTab="2" xr2:uid="{2D20D067-016A-494F-AD69-68059D932ADE}"/>
  </bookViews>
  <sheets>
    <sheet name="Data" sheetId="1" r:id="rId1"/>
    <sheet name="Sheet1" sheetId="3" r:id="rId2"/>
    <sheet name="Answer" sheetId="2" r:id="rId3"/>
  </sheets>
  <definedNames>
    <definedName name="alpha0">Answer!$B$29</definedName>
    <definedName name="beta0">Answer!$O$27</definedName>
    <definedName name="beta1">Answer!$O$28</definedName>
    <definedName name="beta2">Answer!$O$29</definedName>
    <definedName name="beta3">Answer!$O$30</definedName>
    <definedName name="E_Q">Answer!$B$27</definedName>
    <definedName name="gamma0">Answer!$B$30</definedName>
    <definedName name="marks">Answer!$R$7:$W$7</definedName>
    <definedName name="markValues">Answer!$R$8:$W$8</definedName>
    <definedName name="q_H">Answer!$H$32</definedName>
    <definedName name="q_L">Answer!$H$31</definedName>
    <definedName name="SD_Q">Answer!$B$28</definedName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Answer!$J$25</definedName>
    <definedName name="solver_typ" localSheetId="2" hidden="1">1</definedName>
    <definedName name="solver_val" localSheetId="2" hidden="1">0</definedName>
    <definedName name="solver_ver" localSheetId="2" hidden="1">3</definedName>
    <definedName name="SumBeta">Answer!$H$27</definedName>
    <definedName name="w_1">Answer!$H$28</definedName>
    <definedName name="w_2">Answer!$H$29</definedName>
    <definedName name="w_3">Answer!$H$30</definedName>
    <definedName name="x_0">Answer!$A$1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" i="2"/>
  <c r="H27" i="2"/>
  <c r="R9" i="2"/>
  <c r="R8" i="2"/>
  <c r="H23" i="2" s="1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C27" i="2"/>
  <c r="J18" i="2" l="1"/>
  <c r="I13" i="2"/>
  <c r="H13" i="2"/>
  <c r="J17" i="2"/>
  <c r="S8" i="2"/>
  <c r="B27" i="2"/>
  <c r="B30" i="2" s="1"/>
  <c r="B29" i="2" s="1"/>
  <c r="B28" i="2"/>
  <c r="H28" i="2"/>
  <c r="H29" i="2"/>
  <c r="H30" i="2"/>
  <c r="H31" i="2"/>
  <c r="I31" i="2"/>
  <c r="C30" i="2"/>
  <c r="I30" i="2"/>
  <c r="C29" i="2"/>
  <c r="C31" i="2"/>
  <c r="I29" i="2"/>
  <c r="I27" i="2"/>
  <c r="C28" i="2"/>
  <c r="I28" i="2"/>
  <c r="G6" i="2" l="1"/>
  <c r="G14" i="2"/>
  <c r="G22" i="2"/>
  <c r="G10" i="2"/>
  <c r="G11" i="2"/>
  <c r="G7" i="2"/>
  <c r="G15" i="2"/>
  <c r="G23" i="2"/>
  <c r="G9" i="2"/>
  <c r="G8" i="2"/>
  <c r="G16" i="2"/>
  <c r="G2" i="2"/>
  <c r="G17" i="2"/>
  <c r="G18" i="2"/>
  <c r="G3" i="2"/>
  <c r="G19" i="2"/>
  <c r="G4" i="2"/>
  <c r="G12" i="2"/>
  <c r="G20" i="2"/>
  <c r="G5" i="2"/>
  <c r="G13" i="2"/>
  <c r="G21" i="2"/>
  <c r="J13" i="2"/>
  <c r="K13" i="2" s="1"/>
  <c r="T8" i="2"/>
  <c r="H22" i="2"/>
  <c r="I4" i="2"/>
  <c r="I12" i="2"/>
  <c r="J3" i="2"/>
  <c r="I6" i="2"/>
  <c r="H9" i="2"/>
  <c r="I14" i="2"/>
  <c r="J19" i="2"/>
  <c r="S9" i="2"/>
  <c r="J14" i="2"/>
  <c r="H21" i="2"/>
  <c r="J23" i="2"/>
  <c r="I5" i="2"/>
  <c r="H8" i="2"/>
  <c r="I2" i="2"/>
  <c r="J20" i="2"/>
  <c r="B31" i="2"/>
  <c r="H32" i="2"/>
  <c r="I32" i="2"/>
  <c r="I8" i="2" l="1"/>
  <c r="I16" i="2"/>
  <c r="H19" i="2"/>
  <c r="J21" i="2"/>
  <c r="H20" i="2"/>
  <c r="T9" i="2"/>
  <c r="I7" i="2"/>
  <c r="H18" i="2"/>
  <c r="I3" i="2"/>
  <c r="H6" i="2"/>
  <c r="I11" i="2"/>
  <c r="U8" i="2"/>
  <c r="I9" i="2"/>
  <c r="I17" i="2"/>
  <c r="J22" i="2"/>
  <c r="J4" i="2"/>
  <c r="H4" i="2"/>
  <c r="I15" i="2"/>
  <c r="H5" i="2"/>
  <c r="I10" i="2"/>
  <c r="I18" i="2"/>
  <c r="K18" i="2" l="1"/>
  <c r="K19" i="2"/>
  <c r="K6" i="2"/>
  <c r="J5" i="2"/>
  <c r="K5" i="2" s="1"/>
  <c r="H11" i="2"/>
  <c r="J2" i="2"/>
  <c r="J6" i="2"/>
  <c r="J16" i="2"/>
  <c r="I19" i="2"/>
  <c r="I20" i="2"/>
  <c r="K20" i="2" s="1"/>
  <c r="V8" i="2"/>
  <c r="H12" i="2"/>
  <c r="H7" i="2"/>
  <c r="U9" i="2"/>
  <c r="J7" i="2"/>
  <c r="K7" i="2" s="1"/>
  <c r="J15" i="2"/>
  <c r="I21" i="2"/>
  <c r="K21" i="2" s="1"/>
  <c r="K4" i="2"/>
  <c r="W8" i="2" l="1"/>
  <c r="J9" i="2"/>
  <c r="K9" i="2" s="1"/>
  <c r="H15" i="2"/>
  <c r="J8" i="2"/>
  <c r="K8" i="2" s="1"/>
  <c r="H14" i="2"/>
  <c r="K14" i="2" s="1"/>
  <c r="J12" i="2"/>
  <c r="K12" i="2" s="1"/>
  <c r="V9" i="2"/>
  <c r="J11" i="2"/>
  <c r="K11" i="2" s="1"/>
  <c r="H17" i="2"/>
  <c r="K17" i="2" s="1"/>
  <c r="I22" i="2"/>
  <c r="K22" i="2" s="1"/>
  <c r="H10" i="2"/>
  <c r="J10" i="2"/>
  <c r="H16" i="2"/>
  <c r="K16" i="2" s="1"/>
  <c r="K15" i="2"/>
  <c r="K10" i="2" l="1"/>
  <c r="I23" i="2"/>
  <c r="K23" i="2" s="1"/>
  <c r="H3" i="2"/>
  <c r="K3" i="2" s="1"/>
  <c r="H2" i="2"/>
  <c r="K2" i="2" s="1"/>
  <c r="W9" i="2"/>
</calcChain>
</file>

<file path=xl/sharedStrings.xml><?xml version="1.0" encoding="utf-8"?>
<sst xmlns="http://schemas.openxmlformats.org/spreadsheetml/2006/main" count="240" uniqueCount="62">
  <si>
    <t>n</t>
  </si>
  <si>
    <t>x</t>
  </si>
  <si>
    <t>RIF1</t>
  </si>
  <si>
    <t>RIF2</t>
  </si>
  <si>
    <t>RIF3</t>
  </si>
  <si>
    <t>F</t>
  </si>
  <si>
    <t>B</t>
  </si>
  <si>
    <t>D</t>
  </si>
  <si>
    <t>C</t>
  </si>
  <si>
    <t>E</t>
  </si>
  <si>
    <t>A</t>
  </si>
  <si>
    <t>qH</t>
  </si>
  <si>
    <t>qL</t>
  </si>
  <si>
    <t>w_3</t>
  </si>
  <si>
    <t>w_2</t>
  </si>
  <si>
    <t>w_1</t>
  </si>
  <si>
    <t>Value</t>
  </si>
  <si>
    <t>Quantity</t>
  </si>
  <si>
    <t>The data was simulated by</t>
  </si>
  <si>
    <t>Check</t>
  </si>
  <si>
    <t>x3</t>
  </si>
  <si>
    <t>gamma0</t>
  </si>
  <si>
    <t>x2</t>
  </si>
  <si>
    <t>alpha0</t>
  </si>
  <si>
    <t>x1</t>
  </si>
  <si>
    <t>SD(q)</t>
  </si>
  <si>
    <t>Intercept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</si>
  <si>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 xml:space="preserve"> beta</t>
    </r>
  </si>
  <si>
    <t>E(q)</t>
  </si>
  <si>
    <t>Upper 95,0%</t>
  </si>
  <si>
    <t>Lower 95,0%</t>
  </si>
  <si>
    <t>Upper 95%</t>
  </si>
  <si>
    <t>Lower 95%</t>
  </si>
  <si>
    <t>P-value</t>
  </si>
  <si>
    <t>t Stat</t>
  </si>
  <si>
    <t>Standard Error</t>
  </si>
  <si>
    <t>Coefficients</t>
  </si>
  <si>
    <t>Formula</t>
  </si>
  <si>
    <t>Final estimation:</t>
  </si>
  <si>
    <t>Calculation of prior:</t>
  </si>
  <si>
    <t>Total</t>
  </si>
  <si>
    <t>Residual</t>
  </si>
  <si>
    <t>Regression</t>
  </si>
  <si>
    <t>Significance F</t>
  </si>
  <si>
    <t>MS</t>
  </si>
  <si>
    <t>SS</t>
  </si>
  <si>
    <t>df</t>
  </si>
  <si>
    <t>ANOVA</t>
  </si>
  <si>
    <t>Observations</t>
  </si>
  <si>
    <t>Adjusted R Square</t>
  </si>
  <si>
    <t>R Square</t>
  </si>
  <si>
    <t>Multiple R</t>
  </si>
  <si>
    <t>Regression Statistics</t>
  </si>
  <si>
    <t>SUMMARY OUTPUT</t>
  </si>
  <si>
    <t>Y</t>
  </si>
  <si>
    <t>q</t>
  </si>
  <si>
    <t>Marks</t>
  </si>
  <si>
    <t>Values</t>
  </si>
  <si>
    <t>Test</t>
  </si>
  <si>
    <t>Lower 95.0%</t>
  </si>
  <si>
    <t>Upper 95.0%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</si>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</sst>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Calibri"/>
      <family val="1"/>
      <charset val="2"/>
      <scheme val="minor"/>
    </font>
    <font>
      <sz val="11"/>
      <color theme="1"/>
      <name val="Symbol"/>
      <family val="1"/>
      <charset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/>
    <xf numFmtId="0" fontId="0" fillId="3" borderId="0" xfId="0" applyFill="1"/>
    <xf numFmtId="0" fontId="2" fillId="4" borderId="0" xfId="0" applyFont="1" applyFill="1"/>
    <xf numFmtId="0" fontId="1" fillId="0" borderId="0" xfId="0" applyFont="1"/>
    <xf numFmtId="0" fontId="3" fillId="0" borderId="0" xfId="0" applyFont="1"/>
    <xf numFmtId="0" fontId="0" fillId="0" borderId="1" xfId="0" applyBorder="1"/>
    <xf numFmtId="0" fontId="4" fillId="3" borderId="0" xfId="0" applyFont="1" applyFill="1"/>
    <xf numFmtId="0" fontId="6" fillId="0" borderId="2" xfId="0" applyFont="1" applyBorder="1" applyAlignment="1">
      <alignment horizontal="center"/>
    </xf>
    <xf numFmtId="0" fontId="0" fillId="5" borderId="0" xfId="0" applyFill="1"/>
    <xf numFmtId="0" fontId="0" fillId="6" borderId="0" xfId="0" applyFill="1"/>
    <xf numFmtId="0" fontId="6" fillId="0" borderId="2" xfId="0" applyFont="1" applyBorder="1" applyAlignment="1">
      <alignment horizontal="centerContinuous"/>
    </xf>
    <xf numFmtId="0" fontId="0" fillId="0" borderId="0" xfId="0" applyFill="1" applyBorder="1" applyAlignment="1"/>
    <xf numFmtId="0" fontId="0" fillId="0" borderId="1" xfId="0" applyFill="1" applyBorder="1" applyAlignment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Continuous"/>
    </xf>
    <xf numFmtId="164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358589</xdr:colOff>
      <xdr:row>0</xdr:row>
      <xdr:rowOff>98610</xdr:rowOff>
    </xdr:from>
    <xdr:ext cx="5145179" cy="770965"/>
    <xdr:pic>
      <xdr:nvPicPr>
        <xdr:cNvPr id="2" name="Picture 1">
          <a:extLst>
            <a:ext uri="{FF2B5EF4-FFF2-40B4-BE49-F238E27FC236}">
              <a16:creationId xmlns:a16="http://schemas.microsoft.com/office/drawing/2014/main" id="{1A28E2C3-D2FE-4615-8F7D-9F0C38CC5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4189" y="98610"/>
          <a:ext cx="5145179" cy="770965"/>
        </a:xfrm>
        <a:prstGeom prst="rect">
          <a:avLst/>
        </a:prstGeom>
      </xdr:spPr>
    </xdr:pic>
    <xdr:clientData/>
  </xdr:oneCellAnchor>
  <xdr:oneCellAnchor>
    <xdr:from>
      <xdr:col>6</xdr:col>
      <xdr:colOff>8964</xdr:colOff>
      <xdr:row>32</xdr:row>
      <xdr:rowOff>80682</xdr:rowOff>
    </xdr:from>
    <xdr:ext cx="4052047" cy="704704"/>
    <xdr:pic>
      <xdr:nvPicPr>
        <xdr:cNvPr id="3" name="Picture 2">
          <a:extLst>
            <a:ext uri="{FF2B5EF4-FFF2-40B4-BE49-F238E27FC236}">
              <a16:creationId xmlns:a16="http://schemas.microsoft.com/office/drawing/2014/main" id="{3231D6E1-26D3-48B9-BFEC-63982A102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6564" y="5932842"/>
          <a:ext cx="4052047" cy="7047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9E7CA-4206-46A1-A9C6-F5B560AB8F38}">
  <sheetPr codeName="Sheet1"/>
  <dimension ref="A1:E23"/>
  <sheetViews>
    <sheetView workbookViewId="0">
      <selection activeCell="C28" sqref="C28"/>
    </sheetView>
  </sheetViews>
  <sheetFormatPr defaultRowHeight="14.5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40</v>
      </c>
      <c r="B2">
        <v>5</v>
      </c>
      <c r="C2" t="s">
        <v>5</v>
      </c>
      <c r="D2" t="s">
        <v>6</v>
      </c>
      <c r="E2" t="s">
        <v>7</v>
      </c>
    </row>
    <row r="3" spans="1:5">
      <c r="A3">
        <v>40</v>
      </c>
      <c r="B3">
        <v>5</v>
      </c>
      <c r="C3" t="s">
        <v>5</v>
      </c>
      <c r="D3" t="s">
        <v>8</v>
      </c>
      <c r="E3" t="s">
        <v>6</v>
      </c>
    </row>
    <row r="4" spans="1:5">
      <c r="A4">
        <v>40</v>
      </c>
      <c r="B4">
        <v>0</v>
      </c>
      <c r="C4" t="s">
        <v>8</v>
      </c>
      <c r="D4" t="s">
        <v>6</v>
      </c>
      <c r="E4" t="s">
        <v>8</v>
      </c>
    </row>
    <row r="5" spans="1:5">
      <c r="A5">
        <v>40</v>
      </c>
      <c r="B5">
        <v>3</v>
      </c>
      <c r="C5" t="s">
        <v>8</v>
      </c>
      <c r="D5" t="s">
        <v>6</v>
      </c>
      <c r="E5" t="s">
        <v>7</v>
      </c>
    </row>
    <row r="6" spans="1:5">
      <c r="A6">
        <v>40</v>
      </c>
      <c r="B6">
        <v>3</v>
      </c>
      <c r="C6" t="s">
        <v>8</v>
      </c>
      <c r="D6" t="s">
        <v>6</v>
      </c>
      <c r="E6" t="s">
        <v>7</v>
      </c>
    </row>
    <row r="7" spans="1:5">
      <c r="A7">
        <v>40</v>
      </c>
      <c r="B7">
        <v>4</v>
      </c>
      <c r="C7" t="s">
        <v>7</v>
      </c>
      <c r="D7" t="s">
        <v>8</v>
      </c>
      <c r="E7" t="s">
        <v>7</v>
      </c>
    </row>
    <row r="8" spans="1:5">
      <c r="A8">
        <v>40</v>
      </c>
      <c r="B8">
        <v>1</v>
      </c>
      <c r="C8" t="s">
        <v>6</v>
      </c>
      <c r="D8" t="s">
        <v>8</v>
      </c>
      <c r="E8" t="s">
        <v>9</v>
      </c>
    </row>
    <row r="9" spans="1:5">
      <c r="A9">
        <v>30</v>
      </c>
      <c r="B9">
        <v>2</v>
      </c>
      <c r="C9" t="s">
        <v>6</v>
      </c>
      <c r="D9" t="s">
        <v>8</v>
      </c>
      <c r="E9" t="s">
        <v>9</v>
      </c>
    </row>
    <row r="10" spans="1:5">
      <c r="A10">
        <v>30</v>
      </c>
      <c r="B10">
        <v>5</v>
      </c>
      <c r="C10" t="s">
        <v>9</v>
      </c>
      <c r="D10" t="s">
        <v>8</v>
      </c>
      <c r="E10" t="s">
        <v>9</v>
      </c>
    </row>
    <row r="11" spans="1:5">
      <c r="A11">
        <v>30</v>
      </c>
      <c r="B11">
        <v>3</v>
      </c>
      <c r="C11" t="s">
        <v>7</v>
      </c>
      <c r="D11" t="s">
        <v>8</v>
      </c>
      <c r="E11" t="s">
        <v>9</v>
      </c>
    </row>
    <row r="12" spans="1:5">
      <c r="A12">
        <v>30</v>
      </c>
      <c r="B12">
        <v>1</v>
      </c>
      <c r="C12" t="s">
        <v>7</v>
      </c>
      <c r="D12" t="s">
        <v>6</v>
      </c>
      <c r="E12" t="s">
        <v>9</v>
      </c>
    </row>
    <row r="13" spans="1:5">
      <c r="A13">
        <v>30</v>
      </c>
      <c r="B13">
        <v>1</v>
      </c>
      <c r="C13" t="s">
        <v>10</v>
      </c>
      <c r="D13" t="s">
        <v>10</v>
      </c>
      <c r="E13" t="s">
        <v>6</v>
      </c>
    </row>
    <row r="14" spans="1:5">
      <c r="A14">
        <v>30</v>
      </c>
      <c r="B14">
        <v>3</v>
      </c>
      <c r="C14" t="s">
        <v>9</v>
      </c>
      <c r="D14" t="s">
        <v>6</v>
      </c>
      <c r="E14" t="s">
        <v>6</v>
      </c>
    </row>
    <row r="15" spans="1:5">
      <c r="A15">
        <v>40</v>
      </c>
      <c r="B15">
        <v>3</v>
      </c>
      <c r="C15" t="s">
        <v>9</v>
      </c>
      <c r="D15" t="s">
        <v>8</v>
      </c>
      <c r="E15" t="s">
        <v>7</v>
      </c>
    </row>
    <row r="16" spans="1:5">
      <c r="A16">
        <v>40</v>
      </c>
      <c r="B16">
        <v>5</v>
      </c>
      <c r="C16" t="s">
        <v>9</v>
      </c>
      <c r="D16" t="s">
        <v>8</v>
      </c>
      <c r="E16" t="s">
        <v>7</v>
      </c>
    </row>
    <row r="17" spans="1:5">
      <c r="A17">
        <v>40</v>
      </c>
      <c r="B17">
        <v>2</v>
      </c>
      <c r="C17" t="s">
        <v>9</v>
      </c>
      <c r="D17" t="s">
        <v>8</v>
      </c>
      <c r="E17" t="s">
        <v>10</v>
      </c>
    </row>
    <row r="18" spans="1:5">
      <c r="A18">
        <v>40</v>
      </c>
      <c r="B18">
        <v>1</v>
      </c>
      <c r="C18" t="s">
        <v>8</v>
      </c>
      <c r="D18" t="s">
        <v>8</v>
      </c>
      <c r="E18" t="s">
        <v>10</v>
      </c>
    </row>
    <row r="19" spans="1:5">
      <c r="A19">
        <v>50</v>
      </c>
      <c r="B19">
        <v>4</v>
      </c>
      <c r="C19" t="s">
        <v>8</v>
      </c>
      <c r="D19" t="s">
        <v>7</v>
      </c>
      <c r="E19" t="s">
        <v>6</v>
      </c>
    </row>
    <row r="20" spans="1:5">
      <c r="A20">
        <v>50</v>
      </c>
      <c r="B20">
        <v>3</v>
      </c>
      <c r="C20" t="s">
        <v>8</v>
      </c>
      <c r="D20" t="s">
        <v>7</v>
      </c>
      <c r="E20" t="s">
        <v>6</v>
      </c>
    </row>
    <row r="21" spans="1:5">
      <c r="A21">
        <v>50</v>
      </c>
      <c r="B21">
        <v>2</v>
      </c>
      <c r="C21" t="s">
        <v>6</v>
      </c>
      <c r="D21" t="s">
        <v>7</v>
      </c>
      <c r="E21" t="s">
        <v>8</v>
      </c>
    </row>
    <row r="22" spans="1:5">
      <c r="A22">
        <v>50</v>
      </c>
      <c r="B22">
        <v>2</v>
      </c>
      <c r="C22" t="s">
        <v>6</v>
      </c>
      <c r="D22" t="s">
        <v>9</v>
      </c>
      <c r="E22" t="s">
        <v>8</v>
      </c>
    </row>
    <row r="23" spans="1:5">
      <c r="A23">
        <v>50</v>
      </c>
      <c r="B23">
        <v>5</v>
      </c>
      <c r="C23" t="s">
        <v>10</v>
      </c>
      <c r="D23" t="s">
        <v>5</v>
      </c>
      <c r="E23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D55A8-340C-4A28-A405-84473EF9371C}">
  <sheetPr codeName="Sheet3"/>
  <dimension ref="A1:I20"/>
  <sheetViews>
    <sheetView topLeftCell="A3" workbookViewId="0">
      <selection activeCell="L19" sqref="L19"/>
    </sheetView>
  </sheetViews>
  <sheetFormatPr defaultRowHeight="14.5"/>
  <sheetData>
    <row r="1" spans="1:9">
      <c r="A1" t="s">
        <v>53</v>
      </c>
    </row>
    <row r="2" spans="1:9" ht="15" thickBot="1"/>
    <row r="3" spans="1:9">
      <c r="A3" s="15" t="s">
        <v>52</v>
      </c>
      <c r="B3" s="15"/>
    </row>
    <row r="4" spans="1:9">
      <c r="A4" s="12" t="s">
        <v>51</v>
      </c>
      <c r="B4" s="12">
        <v>0.65278144177023867</v>
      </c>
    </row>
    <row r="5" spans="1:9">
      <c r="A5" s="12" t="s">
        <v>50</v>
      </c>
      <c r="B5" s="12">
        <v>0.42612361071963151</v>
      </c>
    </row>
    <row r="6" spans="1:9">
      <c r="A6" s="12" t="s">
        <v>49</v>
      </c>
      <c r="B6" s="12">
        <v>0.33047754583957012</v>
      </c>
    </row>
    <row r="7" spans="1:9">
      <c r="A7" s="12" t="s">
        <v>35</v>
      </c>
      <c r="B7" s="12">
        <v>0.23511011383580271</v>
      </c>
    </row>
    <row r="8" spans="1:9" ht="15" thickBot="1">
      <c r="A8" s="13" t="s">
        <v>48</v>
      </c>
      <c r="B8" s="13">
        <v>22</v>
      </c>
    </row>
    <row r="10" spans="1:9" ht="15" thickBot="1">
      <c r="A10" t="s">
        <v>47</v>
      </c>
    </row>
    <row r="11" spans="1:9">
      <c r="A11" s="14"/>
      <c r="B11" s="14" t="s">
        <v>46</v>
      </c>
      <c r="C11" s="14" t="s">
        <v>45</v>
      </c>
      <c r="D11" s="14" t="s">
        <v>44</v>
      </c>
      <c r="E11" s="14" t="s">
        <v>5</v>
      </c>
      <c r="F11" s="14" t="s">
        <v>43</v>
      </c>
    </row>
    <row r="12" spans="1:9">
      <c r="A12" s="12" t="s">
        <v>42</v>
      </c>
      <c r="B12" s="12">
        <v>3</v>
      </c>
      <c r="C12" s="12">
        <v>0.7388093275283425</v>
      </c>
      <c r="D12" s="12">
        <v>0.24626977584278084</v>
      </c>
      <c r="E12" s="12">
        <v>4.4552131993509976</v>
      </c>
      <c r="F12" s="12">
        <v>1.6520015467874134E-2</v>
      </c>
    </row>
    <row r="13" spans="1:9">
      <c r="A13" s="12" t="s">
        <v>41</v>
      </c>
      <c r="B13" s="12">
        <v>18</v>
      </c>
      <c r="C13" s="12">
        <v>0.99498178130191395</v>
      </c>
      <c r="D13" s="12">
        <v>5.5276765627884111E-2</v>
      </c>
      <c r="E13" s="12"/>
      <c r="F13" s="12"/>
    </row>
    <row r="14" spans="1:9" ht="15" thickBot="1">
      <c r="A14" s="13" t="s">
        <v>40</v>
      </c>
      <c r="B14" s="13">
        <v>21</v>
      </c>
      <c r="C14" s="13">
        <v>1.7337911088302564</v>
      </c>
      <c r="D14" s="13"/>
      <c r="E14" s="13"/>
      <c r="F14" s="13"/>
    </row>
    <row r="15" spans="1:9" ht="15" thickBot="1"/>
    <row r="16" spans="1:9">
      <c r="A16" s="14"/>
      <c r="B16" s="14" t="s">
        <v>36</v>
      </c>
      <c r="C16" s="14" t="s">
        <v>35</v>
      </c>
      <c r="D16" s="14" t="s">
        <v>34</v>
      </c>
      <c r="E16" s="14" t="s">
        <v>33</v>
      </c>
      <c r="F16" s="14" t="s">
        <v>32</v>
      </c>
      <c r="G16" s="14" t="s">
        <v>31</v>
      </c>
      <c r="H16" s="14" t="s">
        <v>59</v>
      </c>
      <c r="I16" s="14" t="s">
        <v>60</v>
      </c>
    </row>
    <row r="17" spans="1:9">
      <c r="A17" s="12" t="s">
        <v>26</v>
      </c>
      <c r="B17" s="12">
        <v>-3.3667268810019633</v>
      </c>
      <c r="C17" s="12">
        <v>0.23245077559015292</v>
      </c>
      <c r="D17" s="12">
        <v>-14.483612164572982</v>
      </c>
      <c r="E17" s="12">
        <v>2.3131464060523371E-11</v>
      </c>
      <c r="F17" s="12">
        <v>-3.855087838710439</v>
      </c>
      <c r="G17" s="12">
        <v>-2.8783659232934875</v>
      </c>
      <c r="H17" s="12">
        <v>-3.855087838710439</v>
      </c>
      <c r="I17" s="12">
        <v>-2.8783659232934875</v>
      </c>
    </row>
    <row r="18" spans="1:9">
      <c r="A18" s="12" t="s">
        <v>24</v>
      </c>
      <c r="B18" s="12">
        <v>0.72842035279716866</v>
      </c>
      <c r="C18" s="12">
        <v>0.21558399519428517</v>
      </c>
      <c r="D18" s="12">
        <v>3.3788238878341281</v>
      </c>
      <c r="E18" s="12">
        <v>3.3447017612012473E-3</v>
      </c>
      <c r="F18" s="12">
        <v>0.27549518577027698</v>
      </c>
      <c r="G18" s="12">
        <v>1.1813455198240603</v>
      </c>
      <c r="H18" s="12">
        <v>0.27549518577027698</v>
      </c>
      <c r="I18" s="12">
        <v>1.1813455198240603</v>
      </c>
    </row>
    <row r="19" spans="1:9">
      <c r="A19" s="12" t="s">
        <v>22</v>
      </c>
      <c r="B19" s="12">
        <v>0.53427701598875943</v>
      </c>
      <c r="C19" s="12">
        <v>0.29750886915564734</v>
      </c>
      <c r="D19" s="12">
        <v>1.7958355914063269</v>
      </c>
      <c r="E19" s="12">
        <v>8.9326731163456088E-2</v>
      </c>
      <c r="F19" s="12">
        <v>-9.0765924387527175E-2</v>
      </c>
      <c r="G19" s="12">
        <v>1.159319956365046</v>
      </c>
      <c r="H19" s="12">
        <v>-9.0765924387527175E-2</v>
      </c>
      <c r="I19" s="12">
        <v>1.159319956365046</v>
      </c>
    </row>
    <row r="20" spans="1:9" ht="15" thickBot="1">
      <c r="A20" s="13" t="s">
        <v>20</v>
      </c>
      <c r="B20" s="13">
        <v>0.27944383035640064</v>
      </c>
      <c r="C20" s="13">
        <v>0.23364196508966592</v>
      </c>
      <c r="D20" s="13">
        <v>1.1960344120935513</v>
      </c>
      <c r="E20" s="13">
        <v>0.24720137125955413</v>
      </c>
      <c r="F20" s="13">
        <v>-0.2114197236257056</v>
      </c>
      <c r="G20" s="13">
        <v>0.77030738433850687</v>
      </c>
      <c r="H20" s="13">
        <v>-0.2114197236257056</v>
      </c>
      <c r="I20" s="13">
        <v>0.77030738433850687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6670-44AF-46F8-B5AB-F3D825CD3A82}">
  <sheetPr codeName="Sheet2"/>
  <dimension ref="A1:W40"/>
  <sheetViews>
    <sheetView tabSelected="1" zoomScale="85" zoomScaleNormal="85" workbookViewId="0">
      <selection activeCell="M8" sqref="M8"/>
    </sheetView>
  </sheetViews>
  <sheetFormatPr defaultRowHeight="14.5"/>
  <cols>
    <col min="14" max="14" width="16.54296875" customWidth="1"/>
  </cols>
  <sheetData>
    <row r="1" spans="1:2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55</v>
      </c>
      <c r="G1" s="3" t="s">
        <v>54</v>
      </c>
      <c r="H1" s="3" t="s">
        <v>24</v>
      </c>
      <c r="I1" s="3" t="s">
        <v>22</v>
      </c>
      <c r="J1" s="3" t="s">
        <v>20</v>
      </c>
      <c r="K1" s="3"/>
      <c r="L1" s="3" t="s">
        <v>61</v>
      </c>
    </row>
    <row r="2" spans="1:23">
      <c r="A2" s="10">
        <v>40</v>
      </c>
      <c r="B2" s="10">
        <v>5</v>
      </c>
      <c r="C2" s="10" t="s">
        <v>5</v>
      </c>
      <c r="D2" s="10" t="s">
        <v>6</v>
      </c>
      <c r="E2" s="10" t="s">
        <v>7</v>
      </c>
      <c r="F2" s="9">
        <f t="shared" ref="F2:F23" si="0">B2/A2</f>
        <v>0.125</v>
      </c>
      <c r="G2" s="9">
        <f>LN((alpha0+B2)/(gamma0+A2-B2+(alpha0+B2)))</f>
        <v>-2.3060070046290866</v>
      </c>
      <c r="H2" s="9">
        <f>LOOKUP(C2,marks,markValues)</f>
        <v>0.91666666666666652</v>
      </c>
      <c r="I2" s="9">
        <f>LOOKUP(D2,marks,markValues)</f>
        <v>0.25</v>
      </c>
      <c r="J2" s="9">
        <f>LOOKUP(E2,marks,markValues)</f>
        <v>0.58333333333333326</v>
      </c>
      <c r="K2" s="9">
        <f t="shared" ref="K2:K23" si="1">H2*0.5+I2*0.3+J2*0.2</f>
        <v>0.64999999999999991</v>
      </c>
      <c r="L2" s="16">
        <f>A2*q_L*(q_H/q_L)^(w_1*H2+w_2*I2+w_3*J2)</f>
        <v>3.6199108379448424</v>
      </c>
    </row>
    <row r="3" spans="1:23">
      <c r="A3" s="10">
        <v>40</v>
      </c>
      <c r="B3" s="10">
        <v>5</v>
      </c>
      <c r="C3" s="10" t="s">
        <v>5</v>
      </c>
      <c r="D3" s="10" t="s">
        <v>8</v>
      </c>
      <c r="E3" s="10" t="s">
        <v>6</v>
      </c>
      <c r="F3" s="9">
        <f t="shared" si="0"/>
        <v>0.125</v>
      </c>
      <c r="G3" s="9">
        <f>LN((alpha0+B3)/(gamma0+A3-B3+(alpha0+B3)))</f>
        <v>-2.3060070046290866</v>
      </c>
      <c r="H3" s="9">
        <f>LOOKUP(C3,marks,markValues)</f>
        <v>0.91666666666666652</v>
      </c>
      <c r="I3" s="9">
        <f>LOOKUP(D3,marks,markValues)</f>
        <v>0.41666666666666663</v>
      </c>
      <c r="J3" s="9">
        <f>LOOKUP(E3,marks,markValues)</f>
        <v>0.25</v>
      </c>
      <c r="K3" s="9">
        <f t="shared" si="1"/>
        <v>0.6333333333333333</v>
      </c>
      <c r="L3" s="16">
        <f>A3*q_L*(q_H/q_L)^(w_1*H3+w_2*I3+w_3*J3)</f>
        <v>3.6050931876089014</v>
      </c>
    </row>
    <row r="4" spans="1:23">
      <c r="A4" s="10">
        <v>40</v>
      </c>
      <c r="B4" s="10">
        <v>0</v>
      </c>
      <c r="C4" s="10" t="s">
        <v>8</v>
      </c>
      <c r="D4" s="10" t="s">
        <v>6</v>
      </c>
      <c r="E4" s="10" t="s">
        <v>8</v>
      </c>
      <c r="F4" s="9">
        <f t="shared" si="0"/>
        <v>0</v>
      </c>
      <c r="G4" s="9">
        <f>LN((alpha0+B4)/(gamma0+A4-B4+(alpha0+B4)))</f>
        <v>-3.3150991974399919</v>
      </c>
      <c r="H4" s="9">
        <f>LOOKUP(C4,marks,markValues)</f>
        <v>0.41666666666666663</v>
      </c>
      <c r="I4" s="9">
        <f>LOOKUP(D4,marks,markValues)</f>
        <v>0.25</v>
      </c>
      <c r="J4" s="9">
        <f>LOOKUP(E4,marks,markValues)</f>
        <v>0.41666666666666663</v>
      </c>
      <c r="K4" s="9">
        <f t="shared" si="1"/>
        <v>0.36666666666666664</v>
      </c>
      <c r="L4" s="16">
        <f>A4*q_L*(q_H/q_L)^(w_1*H4+w_2*I4+w_3*J4)</f>
        <v>2.4004716533530797</v>
      </c>
    </row>
    <row r="5" spans="1:23">
      <c r="A5" s="10">
        <v>40</v>
      </c>
      <c r="B5" s="10">
        <v>3</v>
      </c>
      <c r="C5" s="10" t="s">
        <v>8</v>
      </c>
      <c r="D5" s="10" t="s">
        <v>6</v>
      </c>
      <c r="E5" s="10" t="s">
        <v>7</v>
      </c>
      <c r="F5" s="9">
        <f t="shared" si="0"/>
        <v>7.4999999999999997E-2</v>
      </c>
      <c r="G5" s="9">
        <f>LN((alpha0+B5)/(gamma0+A5-B5+(alpha0+B5)))</f>
        <v>-2.5992781225762354</v>
      </c>
      <c r="H5" s="9">
        <f>LOOKUP(C5,marks,markValues)</f>
        <v>0.41666666666666663</v>
      </c>
      <c r="I5" s="9">
        <f>LOOKUP(D5,marks,markValues)</f>
        <v>0.25</v>
      </c>
      <c r="J5" s="9">
        <f>LOOKUP(E5,marks,markValues)</f>
        <v>0.58333333333333326</v>
      </c>
      <c r="K5" s="9">
        <f t="shared" si="1"/>
        <v>0.39999999999999997</v>
      </c>
      <c r="L5" s="16">
        <f>A5*q_L*(q_H/q_L)^(w_1*H5+w_2*I5+w_3*J5)</f>
        <v>2.5149155234921925</v>
      </c>
    </row>
    <row r="6" spans="1:23">
      <c r="A6" s="10">
        <v>40</v>
      </c>
      <c r="B6" s="10">
        <v>3</v>
      </c>
      <c r="C6" s="10" t="s">
        <v>8</v>
      </c>
      <c r="D6" s="10" t="s">
        <v>6</v>
      </c>
      <c r="E6" s="10" t="s">
        <v>7</v>
      </c>
      <c r="F6" s="9">
        <f t="shared" si="0"/>
        <v>7.4999999999999997E-2</v>
      </c>
      <c r="G6" s="9">
        <f>LN((alpha0+B6)/(gamma0+A6-B6+(alpha0+B6)))</f>
        <v>-2.5992781225762354</v>
      </c>
      <c r="H6" s="9">
        <f>LOOKUP(C6,marks,markValues)</f>
        <v>0.41666666666666663</v>
      </c>
      <c r="I6" s="9">
        <f>LOOKUP(D6,marks,markValues)</f>
        <v>0.25</v>
      </c>
      <c r="J6" s="9">
        <f>LOOKUP(E6,marks,markValues)</f>
        <v>0.58333333333333326</v>
      </c>
      <c r="K6" s="9">
        <f t="shared" si="1"/>
        <v>0.39999999999999997</v>
      </c>
      <c r="L6" s="16">
        <f>A6*q_L*(q_H/q_L)^(w_1*H6+w_2*I6+w_3*J6)</f>
        <v>2.5149155234921925</v>
      </c>
    </row>
    <row r="7" spans="1:23">
      <c r="A7" s="10">
        <v>40</v>
      </c>
      <c r="B7" s="10">
        <v>4</v>
      </c>
      <c r="C7" s="10" t="s">
        <v>7</v>
      </c>
      <c r="D7" s="10" t="s">
        <v>8</v>
      </c>
      <c r="E7" s="10" t="s">
        <v>7</v>
      </c>
      <c r="F7" s="9">
        <f t="shared" si="0"/>
        <v>0.1</v>
      </c>
      <c r="G7" s="9">
        <f>LN((alpha0+B7)/(gamma0+A7-B7+(alpha0+B7)))</f>
        <v>-2.4419298784972092</v>
      </c>
      <c r="H7" s="9">
        <f>LOOKUP(C7,marks,markValues)</f>
        <v>0.58333333333333326</v>
      </c>
      <c r="I7" s="9">
        <f>LOOKUP(D7,marks,markValues)</f>
        <v>0.41666666666666663</v>
      </c>
      <c r="J7" s="9">
        <f>LOOKUP(E7,marks,markValues)</f>
        <v>0.58333333333333326</v>
      </c>
      <c r="K7" s="9">
        <f t="shared" si="1"/>
        <v>0.53333333333333333</v>
      </c>
      <c r="L7" s="16">
        <f>A7*q_L*(q_H/q_L)^(w_1*H7+w_2*I7+w_3*J7)</f>
        <v>3.103991238773431</v>
      </c>
      <c r="Q7" t="s">
        <v>56</v>
      </c>
      <c r="R7" t="s">
        <v>10</v>
      </c>
      <c r="S7" t="s">
        <v>6</v>
      </c>
      <c r="T7" t="s">
        <v>8</v>
      </c>
      <c r="U7" t="s">
        <v>7</v>
      </c>
      <c r="V7" t="s">
        <v>9</v>
      </c>
      <c r="W7" t="s">
        <v>5</v>
      </c>
    </row>
    <row r="8" spans="1:23">
      <c r="A8" s="10">
        <v>40</v>
      </c>
      <c r="B8" s="10">
        <v>1</v>
      </c>
      <c r="C8" s="10" t="s">
        <v>6</v>
      </c>
      <c r="D8" s="10" t="s">
        <v>8</v>
      </c>
      <c r="E8" s="10" t="s">
        <v>9</v>
      </c>
      <c r="F8" s="9">
        <f t="shared" si="0"/>
        <v>2.5000000000000001E-2</v>
      </c>
      <c r="G8" s="9">
        <f>LN((alpha0+B8)/(gamma0+A8-B8+(alpha0+B8)))</f>
        <v>-3.0160159160274813</v>
      </c>
      <c r="H8" s="9">
        <f>LOOKUP(C8,marks,markValues)</f>
        <v>0.25</v>
      </c>
      <c r="I8" s="9">
        <f>LOOKUP(D8,marks,markValues)</f>
        <v>0.41666666666666663</v>
      </c>
      <c r="J8" s="9">
        <f>LOOKUP(E8,marks,markValues)</f>
        <v>0.74999999999999989</v>
      </c>
      <c r="K8" s="9">
        <f t="shared" si="1"/>
        <v>0.4</v>
      </c>
      <c r="L8" s="16">
        <f>A8*q_L*(q_H/q_L)^(w_1*H8+w_2*I8+w_3*J8)</f>
        <v>2.5509248148829964</v>
      </c>
      <c r="Q8" t="s">
        <v>57</v>
      </c>
      <c r="R8">
        <f>1/12</f>
        <v>8.3333333333333329E-2</v>
      </c>
      <c r="S8">
        <f>R8+1/6</f>
        <v>0.25</v>
      </c>
      <c r="T8">
        <f t="shared" ref="T8:W8" si="2">S8+1/6</f>
        <v>0.41666666666666663</v>
      </c>
      <c r="U8">
        <f t="shared" si="2"/>
        <v>0.58333333333333326</v>
      </c>
      <c r="V8">
        <f t="shared" si="2"/>
        <v>0.74999999999999989</v>
      </c>
      <c r="W8">
        <f t="shared" si="2"/>
        <v>0.91666666666666652</v>
      </c>
    </row>
    <row r="9" spans="1:23">
      <c r="A9" s="10">
        <v>30</v>
      </c>
      <c r="B9" s="10">
        <v>2</v>
      </c>
      <c r="C9" s="10" t="s">
        <v>6</v>
      </c>
      <c r="D9" s="10" t="s">
        <v>8</v>
      </c>
      <c r="E9" s="10" t="s">
        <v>9</v>
      </c>
      <c r="F9" s="9">
        <f t="shared" si="0"/>
        <v>6.6666666666666666E-2</v>
      </c>
      <c r="G9" s="9">
        <f>LN((alpha0+B9)/(gamma0+A9-B9+(alpha0+B9)))</f>
        <v>-2.6506678754874087</v>
      </c>
      <c r="H9" s="9">
        <f>LOOKUP(C9,marks,markValues)</f>
        <v>0.25</v>
      </c>
      <c r="I9" s="9">
        <f>LOOKUP(D9,marks,markValues)</f>
        <v>0.41666666666666663</v>
      </c>
      <c r="J9" s="9">
        <f>LOOKUP(E9,marks,markValues)</f>
        <v>0.74999999999999989</v>
      </c>
      <c r="K9" s="9">
        <f t="shared" si="1"/>
        <v>0.4</v>
      </c>
      <c r="L9" s="16">
        <f>A9*q_L*(q_H/q_L)^(w_1*H9+w_2*I9+w_3*J9)</f>
        <v>1.9131936111622474</v>
      </c>
      <c r="Q9" t="s">
        <v>58</v>
      </c>
      <c r="R9">
        <f>LOOKUP(R7,marks,markValues)</f>
        <v>8.3333333333333329E-2</v>
      </c>
      <c r="S9">
        <f>LOOKUP(S7,marks,markValues)</f>
        <v>0.25</v>
      </c>
      <c r="T9">
        <f>LOOKUP(T7,marks,markValues)</f>
        <v>0.41666666666666663</v>
      </c>
      <c r="U9">
        <f>LOOKUP(U7,marks,markValues)</f>
        <v>0.58333333333333326</v>
      </c>
      <c r="V9">
        <f>LOOKUP(V7,marks,markValues)</f>
        <v>0.74999999999999989</v>
      </c>
      <c r="W9">
        <f>LOOKUP(W7,marks,markValues)</f>
        <v>0.91666666666666652</v>
      </c>
    </row>
    <row r="10" spans="1:23">
      <c r="A10" s="10">
        <v>30</v>
      </c>
      <c r="B10" s="10">
        <v>5</v>
      </c>
      <c r="C10" s="10" t="s">
        <v>9</v>
      </c>
      <c r="D10" s="10" t="s">
        <v>8</v>
      </c>
      <c r="E10" s="10" t="s">
        <v>9</v>
      </c>
      <c r="F10" s="9">
        <f t="shared" si="0"/>
        <v>0.16666666666666666</v>
      </c>
      <c r="G10" s="9">
        <f>LN((alpha0+B10)/(gamma0+A10-B10+(alpha0+B10)))</f>
        <v>-2.1705813638906708</v>
      </c>
      <c r="H10" s="9">
        <f>LOOKUP(C10,marks,markValues)</f>
        <v>0.74999999999999989</v>
      </c>
      <c r="I10" s="9">
        <f>LOOKUP(D10,marks,markValues)</f>
        <v>0.41666666666666663</v>
      </c>
      <c r="J10" s="9">
        <f>LOOKUP(E10,marks,markValues)</f>
        <v>0.74999999999999989</v>
      </c>
      <c r="K10" s="9">
        <f t="shared" si="1"/>
        <v>0.64999999999999991</v>
      </c>
      <c r="L10" s="16">
        <f>A10*q_L*(q_H/q_L)^(w_1*H10+w_2*I10+w_3*J10)</f>
        <v>2.7538063300496969</v>
      </c>
    </row>
    <row r="11" spans="1:23">
      <c r="A11" s="10">
        <v>30</v>
      </c>
      <c r="B11" s="10">
        <v>3</v>
      </c>
      <c r="C11" s="10" t="s">
        <v>7</v>
      </c>
      <c r="D11" s="10" t="s">
        <v>8</v>
      </c>
      <c r="E11" s="10" t="s">
        <v>9</v>
      </c>
      <c r="F11" s="9">
        <f t="shared" si="0"/>
        <v>0.1</v>
      </c>
      <c r="G11" s="9">
        <f>LN((alpha0+B11)/(gamma0+A11-B11+(alpha0+B11)))</f>
        <v>-2.4638524818378196</v>
      </c>
      <c r="H11" s="9">
        <f>LOOKUP(C11,marks,markValues)</f>
        <v>0.58333333333333326</v>
      </c>
      <c r="I11" s="9">
        <f>LOOKUP(D11,marks,markValues)</f>
        <v>0.41666666666666663</v>
      </c>
      <c r="J11" s="9">
        <f>LOOKUP(E11,marks,markValues)</f>
        <v>0.74999999999999989</v>
      </c>
      <c r="K11" s="9">
        <f t="shared" si="1"/>
        <v>0.56666666666666665</v>
      </c>
      <c r="L11" s="16">
        <f>A11*q_L*(q_H/q_L)^(w_1*H11+w_2*I11+w_3*J11)</f>
        <v>2.4389818580874287</v>
      </c>
      <c r="N11" t="s">
        <v>53</v>
      </c>
    </row>
    <row r="12" spans="1:23" ht="15" thickBot="1">
      <c r="A12" s="10">
        <v>30</v>
      </c>
      <c r="B12" s="10">
        <v>1</v>
      </c>
      <c r="C12" s="10" t="s">
        <v>7</v>
      </c>
      <c r="D12" s="10" t="s">
        <v>6</v>
      </c>
      <c r="E12" s="10" t="s">
        <v>9</v>
      </c>
      <c r="F12" s="9">
        <f t="shared" si="0"/>
        <v>3.3333333333333333E-2</v>
      </c>
      <c r="G12" s="9">
        <f>LN((alpha0+B12)/(gamma0+A12-B12+(alpha0+B12)))</f>
        <v>-2.8805902752890655</v>
      </c>
      <c r="H12" s="9">
        <f>LOOKUP(C12,marks,markValues)</f>
        <v>0.58333333333333326</v>
      </c>
      <c r="I12" s="9">
        <f>LOOKUP(D12,marks,markValues)</f>
        <v>0.25</v>
      </c>
      <c r="J12" s="9">
        <f>LOOKUP(E12,marks,markValues)</f>
        <v>0.74999999999999989</v>
      </c>
      <c r="K12" s="9">
        <f t="shared" si="1"/>
        <v>0.51666666666666661</v>
      </c>
      <c r="L12" s="16">
        <f>A12*q_L*(q_H/q_L)^(w_1*H12+w_2*I12+w_3*J12)</f>
        <v>2.2311887358515077</v>
      </c>
    </row>
    <row r="13" spans="1:23">
      <c r="A13" s="10">
        <v>30</v>
      </c>
      <c r="B13" s="10">
        <v>1</v>
      </c>
      <c r="C13" s="10" t="s">
        <v>10</v>
      </c>
      <c r="D13" s="10" t="s">
        <v>10</v>
      </c>
      <c r="E13" s="10" t="s">
        <v>6</v>
      </c>
      <c r="F13" s="9">
        <f t="shared" si="0"/>
        <v>3.3333333333333333E-2</v>
      </c>
      <c r="G13" s="9">
        <f>LN((alpha0+B13)/(gamma0+A13-B13+(alpha0+B13)))</f>
        <v>-2.8805902752890655</v>
      </c>
      <c r="H13" s="9">
        <f>LOOKUP(C13,marks,markValues)</f>
        <v>8.3333333333333329E-2</v>
      </c>
      <c r="I13" s="9">
        <f>LOOKUP(D13,marks,markValues)</f>
        <v>8.3333333333333329E-2</v>
      </c>
      <c r="J13" s="9">
        <f>LOOKUP(E13,marks,markValues)</f>
        <v>0.25</v>
      </c>
      <c r="K13" s="9">
        <f t="shared" si="1"/>
        <v>0.11666666666666667</v>
      </c>
      <c r="L13" s="16">
        <f>A13*q_L*(q_H/q_L)^(w_1*H13+w_2*I13+w_3*J13)</f>
        <v>1.2331307177814756</v>
      </c>
      <c r="N13" s="11" t="s">
        <v>52</v>
      </c>
      <c r="O13" s="11"/>
    </row>
    <row r="14" spans="1:23">
      <c r="A14" s="10">
        <v>30</v>
      </c>
      <c r="B14" s="10">
        <v>3</v>
      </c>
      <c r="C14" s="10" t="s">
        <v>9</v>
      </c>
      <c r="D14" s="10" t="s">
        <v>6</v>
      </c>
      <c r="E14" s="10" t="s">
        <v>6</v>
      </c>
      <c r="F14" s="9">
        <f t="shared" si="0"/>
        <v>0.1</v>
      </c>
      <c r="G14" s="9">
        <f>LN((alpha0+B14)/(gamma0+A14-B14+(alpha0+B14)))</f>
        <v>-2.4638524818378196</v>
      </c>
      <c r="H14" s="9">
        <f>LOOKUP(C14,marks,markValues)</f>
        <v>0.74999999999999989</v>
      </c>
      <c r="I14" s="9">
        <f>LOOKUP(D14,marks,markValues)</f>
        <v>0.25</v>
      </c>
      <c r="J14" s="9">
        <f>LOOKUP(E14,marks,markValues)</f>
        <v>0.25</v>
      </c>
      <c r="K14" s="9">
        <f t="shared" si="1"/>
        <v>0.49999999999999994</v>
      </c>
      <c r="L14" s="16">
        <f>A14*q_L*(q_H/q_L)^(w_1*H14+w_2*I14+w_3*J14)</f>
        <v>2.1906887271216062</v>
      </c>
      <c r="N14" t="s">
        <v>51</v>
      </c>
      <c r="O14">
        <v>0.65278145268545396</v>
      </c>
    </row>
    <row r="15" spans="1:23">
      <c r="A15" s="10">
        <v>40</v>
      </c>
      <c r="B15" s="10">
        <v>3</v>
      </c>
      <c r="C15" s="10" t="s">
        <v>9</v>
      </c>
      <c r="D15" s="10" t="s">
        <v>8</v>
      </c>
      <c r="E15" s="10" t="s">
        <v>7</v>
      </c>
      <c r="F15" s="9">
        <f t="shared" si="0"/>
        <v>7.4999999999999997E-2</v>
      </c>
      <c r="G15" s="9">
        <f>LN((alpha0+B15)/(gamma0+A15-B15+(alpha0+B15)))</f>
        <v>-2.5992781225762354</v>
      </c>
      <c r="H15" s="9">
        <f>LOOKUP(C15,marks,markValues)</f>
        <v>0.74999999999999989</v>
      </c>
      <c r="I15" s="9">
        <f>LOOKUP(D15,marks,markValues)</f>
        <v>0.41666666666666663</v>
      </c>
      <c r="J15" s="9">
        <f>LOOKUP(E15,marks,markValues)</f>
        <v>0.58333333333333326</v>
      </c>
      <c r="K15" s="9">
        <f t="shared" si="1"/>
        <v>0.61666666666666659</v>
      </c>
      <c r="L15" s="16">
        <f>A15*q_L*(q_H/q_L)^(w_1*H15+w_2*I15+w_3*J15)</f>
        <v>3.504655310743467</v>
      </c>
      <c r="N15" t="s">
        <v>50</v>
      </c>
      <c r="O15">
        <v>0.42612362497013151</v>
      </c>
    </row>
    <row r="16" spans="1:23">
      <c r="A16" s="10">
        <v>40</v>
      </c>
      <c r="B16" s="10">
        <v>5</v>
      </c>
      <c r="C16" s="10" t="s">
        <v>9</v>
      </c>
      <c r="D16" s="10" t="s">
        <v>8</v>
      </c>
      <c r="E16" s="10" t="s">
        <v>7</v>
      </c>
      <c r="F16" s="9">
        <f t="shared" si="0"/>
        <v>0.125</v>
      </c>
      <c r="G16" s="9">
        <f>LN((alpha0+B16)/(gamma0+A16-B16+(alpha0+B16)))</f>
        <v>-2.3060070046290866</v>
      </c>
      <c r="H16" s="9">
        <f>LOOKUP(C16,marks,markValues)</f>
        <v>0.74999999999999989</v>
      </c>
      <c r="I16" s="9">
        <f>LOOKUP(D16,marks,markValues)</f>
        <v>0.41666666666666663</v>
      </c>
      <c r="J16" s="9">
        <f>LOOKUP(E16,marks,markValues)</f>
        <v>0.58333333333333326</v>
      </c>
      <c r="K16" s="9">
        <f t="shared" si="1"/>
        <v>0.61666666666666659</v>
      </c>
      <c r="L16" s="16">
        <f>A16*q_L*(q_H/q_L)^(w_1*H16+w_2*I16+w_3*J16)</f>
        <v>3.504655310743467</v>
      </c>
      <c r="N16" t="s">
        <v>49</v>
      </c>
      <c r="O16">
        <v>0.33047756246515342</v>
      </c>
    </row>
    <row r="17" spans="1:22">
      <c r="A17" s="10">
        <v>40</v>
      </c>
      <c r="B17" s="10">
        <v>2</v>
      </c>
      <c r="C17" s="10" t="s">
        <v>9</v>
      </c>
      <c r="D17" s="10" t="s">
        <v>8</v>
      </c>
      <c r="E17" s="10" t="s">
        <v>10</v>
      </c>
      <c r="F17" s="9">
        <f t="shared" si="0"/>
        <v>0.05</v>
      </c>
      <c r="G17" s="9">
        <f>LN((alpha0+B17)/(gamma0+A17-B17+(alpha0+B17)))</f>
        <v>-2.7860935162258245</v>
      </c>
      <c r="H17" s="9">
        <f>LOOKUP(C17,marks,markValues)</f>
        <v>0.74999999999999989</v>
      </c>
      <c r="I17" s="9">
        <f>LOOKUP(D17,marks,markValues)</f>
        <v>0.41666666666666663</v>
      </c>
      <c r="J17" s="9">
        <f>LOOKUP(E17,marks,markValues)</f>
        <v>8.3333333333333329E-2</v>
      </c>
      <c r="K17" s="9">
        <f t="shared" si="1"/>
        <v>0.51666666666666661</v>
      </c>
      <c r="L17" s="16">
        <f>A17*q_L*(q_H/q_L)^(w_1*H17+w_2*I17+w_3*J17)</f>
        <v>3.0476483260256715</v>
      </c>
      <c r="N17" t="s">
        <v>35</v>
      </c>
      <c r="O17">
        <v>0.23511011091667522</v>
      </c>
    </row>
    <row r="18" spans="1:22" ht="15" thickBot="1">
      <c r="A18" s="10">
        <v>40</v>
      </c>
      <c r="B18" s="10">
        <v>1</v>
      </c>
      <c r="C18" s="10" t="s">
        <v>8</v>
      </c>
      <c r="D18" s="10" t="s">
        <v>8</v>
      </c>
      <c r="E18" s="10" t="s">
        <v>10</v>
      </c>
      <c r="F18" s="9">
        <f t="shared" si="0"/>
        <v>2.5000000000000001E-2</v>
      </c>
      <c r="G18" s="9">
        <f>LN((alpha0+B18)/(gamma0+A18-B18+(alpha0+B18)))</f>
        <v>-3.0160159160274813</v>
      </c>
      <c r="H18" s="9">
        <f>LOOKUP(C18,marks,markValues)</f>
        <v>0.41666666666666663</v>
      </c>
      <c r="I18" s="9">
        <f>LOOKUP(D18,marks,markValues)</f>
        <v>0.41666666666666663</v>
      </c>
      <c r="J18" s="9">
        <f>LOOKUP(E18,marks,markValues)</f>
        <v>8.3333333333333329E-2</v>
      </c>
      <c r="K18" s="9">
        <f t="shared" si="1"/>
        <v>0.35</v>
      </c>
      <c r="L18" s="16">
        <f>A18*q_L*(q_H/q_L)^(w_1*H18+w_2*I18+w_3*J18)</f>
        <v>2.3906456241515106</v>
      </c>
      <c r="N18" s="6" t="s">
        <v>48</v>
      </c>
      <c r="O18" s="6">
        <v>22</v>
      </c>
    </row>
    <row r="19" spans="1:22">
      <c r="A19" s="10">
        <v>50</v>
      </c>
      <c r="B19" s="10">
        <v>4</v>
      </c>
      <c r="C19" s="10" t="s">
        <v>8</v>
      </c>
      <c r="D19" s="10" t="s">
        <v>7</v>
      </c>
      <c r="E19" s="10" t="s">
        <v>6</v>
      </c>
      <c r="F19" s="9">
        <f t="shared" si="0"/>
        <v>0.08</v>
      </c>
      <c r="G19" s="9">
        <f>LN((alpha0+B19)/(gamma0+A19-B19+(alpha0+B19)))</f>
        <v>-2.561183741524006</v>
      </c>
      <c r="H19" s="9">
        <f>LOOKUP(C19,marks,markValues)</f>
        <v>0.41666666666666663</v>
      </c>
      <c r="I19" s="9">
        <f>LOOKUP(D19,marks,markValues)</f>
        <v>0.58333333333333326</v>
      </c>
      <c r="J19" s="9">
        <f>LOOKUP(E19,marks,markValues)</f>
        <v>0.25</v>
      </c>
      <c r="K19" s="9">
        <f t="shared" si="1"/>
        <v>0.43333333333333329</v>
      </c>
      <c r="L19" s="16">
        <f>A19*q_L*(q_H/q_L)^(w_1*H19+w_2*I19+w_3*J19)</f>
        <v>3.4223490162109504</v>
      </c>
    </row>
    <row r="20" spans="1:22" ht="15" thickBot="1">
      <c r="A20" s="10">
        <v>50</v>
      </c>
      <c r="B20" s="10">
        <v>3</v>
      </c>
      <c r="C20" s="10" t="s">
        <v>8</v>
      </c>
      <c r="D20" s="10" t="s">
        <v>7</v>
      </c>
      <c r="E20" s="10" t="s">
        <v>6</v>
      </c>
      <c r="F20" s="9">
        <f t="shared" si="0"/>
        <v>0.06</v>
      </c>
      <c r="G20" s="9">
        <f>LN((alpha0+B20)/(gamma0+A20-B20+(alpha0+B20)))</f>
        <v>-2.7185319856030321</v>
      </c>
      <c r="H20" s="9">
        <f>LOOKUP(C20,marks,markValues)</f>
        <v>0.41666666666666663</v>
      </c>
      <c r="I20" s="9">
        <f>LOOKUP(D20,marks,markValues)</f>
        <v>0.58333333333333326</v>
      </c>
      <c r="J20" s="9">
        <f>LOOKUP(E20,marks,markValues)</f>
        <v>0.25</v>
      </c>
      <c r="K20" s="9">
        <f t="shared" si="1"/>
        <v>0.43333333333333329</v>
      </c>
      <c r="L20" s="16">
        <f>A20*q_L*(q_H/q_L)^(w_1*H20+w_2*I20+w_3*J20)</f>
        <v>3.4223490162109504</v>
      </c>
      <c r="N20" t="s">
        <v>47</v>
      </c>
    </row>
    <row r="21" spans="1:22">
      <c r="A21" s="10">
        <v>50</v>
      </c>
      <c r="B21" s="10">
        <v>2</v>
      </c>
      <c r="C21" s="10" t="s">
        <v>6</v>
      </c>
      <c r="D21" s="10" t="s">
        <v>7</v>
      </c>
      <c r="E21" s="10" t="s">
        <v>8</v>
      </c>
      <c r="F21" s="9">
        <f t="shared" si="0"/>
        <v>0.04</v>
      </c>
      <c r="G21" s="9">
        <f>LN((alpha0+B21)/(gamma0+A21-B21+(alpha0+B21)))</f>
        <v>-2.9053473792526212</v>
      </c>
      <c r="H21" s="9">
        <f>LOOKUP(C21,marks,markValues)</f>
        <v>0.25</v>
      </c>
      <c r="I21" s="9">
        <f>LOOKUP(D21,marks,markValues)</f>
        <v>0.58333333333333326</v>
      </c>
      <c r="J21" s="9">
        <f>LOOKUP(E21,marks,markValues)</f>
        <v>0.41666666666666663</v>
      </c>
      <c r="K21" s="9">
        <f t="shared" si="1"/>
        <v>0.38333333333333325</v>
      </c>
      <c r="L21" s="16">
        <f>A21*q_L*(q_H/q_L)^(w_1*H21+w_2*I21+w_3*J21)</f>
        <v>3.1756036557029819</v>
      </c>
      <c r="N21" s="8"/>
      <c r="O21" s="8" t="s">
        <v>46</v>
      </c>
      <c r="P21" s="8" t="s">
        <v>45</v>
      </c>
      <c r="Q21" s="8" t="s">
        <v>44</v>
      </c>
      <c r="R21" s="8" t="s">
        <v>5</v>
      </c>
      <c r="S21" s="8" t="s">
        <v>43</v>
      </c>
    </row>
    <row r="22" spans="1:22">
      <c r="A22" s="10">
        <v>50</v>
      </c>
      <c r="B22" s="10">
        <v>2</v>
      </c>
      <c r="C22" s="10" t="s">
        <v>6</v>
      </c>
      <c r="D22" s="10" t="s">
        <v>9</v>
      </c>
      <c r="E22" s="10" t="s">
        <v>8</v>
      </c>
      <c r="F22" s="9">
        <f t="shared" si="0"/>
        <v>0.04</v>
      </c>
      <c r="G22" s="9">
        <f>LN((alpha0+B22)/(gamma0+A22-B22+(alpha0+B22)))</f>
        <v>-2.9053473792526212</v>
      </c>
      <c r="H22" s="9">
        <f>LOOKUP(C22,marks,markValues)</f>
        <v>0.25</v>
      </c>
      <c r="I22" s="9">
        <f>LOOKUP(D22,marks,markValues)</f>
        <v>0.74999999999999989</v>
      </c>
      <c r="J22" s="9">
        <f>LOOKUP(E22,marks,markValues)</f>
        <v>0.41666666666666663</v>
      </c>
      <c r="K22" s="9">
        <f t="shared" si="1"/>
        <v>0.43333333333333329</v>
      </c>
      <c r="L22" s="16">
        <f>A22*q_L*(q_H/q_L)^(w_1*H22+w_2*I22+w_3*J22)</f>
        <v>3.4713512040835059</v>
      </c>
      <c r="N22" t="s">
        <v>42</v>
      </c>
      <c r="O22">
        <v>3</v>
      </c>
      <c r="P22">
        <v>0.73880935223573263</v>
      </c>
      <c r="Q22">
        <v>0.24626978407857755</v>
      </c>
      <c r="R22">
        <v>4.4552134589748853</v>
      </c>
      <c r="S22">
        <v>1.6520011997183871E-2</v>
      </c>
    </row>
    <row r="23" spans="1:22">
      <c r="A23" s="10">
        <v>50</v>
      </c>
      <c r="B23" s="10">
        <v>5</v>
      </c>
      <c r="C23" s="10" t="s">
        <v>10</v>
      </c>
      <c r="D23" s="10" t="s">
        <v>5</v>
      </c>
      <c r="E23" s="10" t="s">
        <v>6</v>
      </c>
      <c r="F23" s="9">
        <f t="shared" si="0"/>
        <v>0.1</v>
      </c>
      <c r="G23" s="9">
        <f>LN((alpha0+B23)/(gamma0+A23-B23+(alpha0+B23)))</f>
        <v>-2.4252608676558833</v>
      </c>
      <c r="H23" s="9">
        <f>LOOKUP(C23,marks,markValues)</f>
        <v>8.3333333333333329E-2</v>
      </c>
      <c r="I23" s="9">
        <f>LOOKUP(D23,marks,markValues)</f>
        <v>0.91666666666666652</v>
      </c>
      <c r="J23" s="9">
        <f>LOOKUP(E23,marks,markValues)</f>
        <v>0.25</v>
      </c>
      <c r="K23" s="9">
        <f t="shared" si="1"/>
        <v>0.36666666666666664</v>
      </c>
      <c r="L23" s="16">
        <f>A23*q_L*(q_H/q_L)^(w_1*H23+w_2*I23+w_3*J23)</f>
        <v>3.2078878145730925</v>
      </c>
      <c r="N23" t="s">
        <v>41</v>
      </c>
      <c r="O23">
        <v>18</v>
      </c>
      <c r="P23">
        <v>0.99498175659452381</v>
      </c>
      <c r="Q23">
        <v>5.5276764255251326E-2</v>
      </c>
    </row>
    <row r="24" spans="1:22" ht="15" thickBot="1">
      <c r="N24" s="6" t="s">
        <v>40</v>
      </c>
      <c r="O24" s="6">
        <v>21</v>
      </c>
      <c r="P24" s="6">
        <v>1.7337911088302564</v>
      </c>
      <c r="Q24" s="6"/>
      <c r="R24" s="6"/>
      <c r="S24" s="6"/>
    </row>
    <row r="25" spans="1:22" ht="15" thickBot="1">
      <c r="A25" s="4" t="s">
        <v>39</v>
      </c>
      <c r="G25" s="4" t="s">
        <v>38</v>
      </c>
    </row>
    <row r="26" spans="1:22">
      <c r="A26" s="3" t="s">
        <v>17</v>
      </c>
      <c r="B26" s="3" t="s">
        <v>16</v>
      </c>
      <c r="C26" s="3" t="s">
        <v>37</v>
      </c>
      <c r="G26" s="3" t="s">
        <v>17</v>
      </c>
      <c r="H26" s="3" t="s">
        <v>16</v>
      </c>
      <c r="I26" s="3" t="s">
        <v>37</v>
      </c>
      <c r="J26" s="3"/>
      <c r="N26" s="8"/>
      <c r="O26" s="8" t="s">
        <v>36</v>
      </c>
      <c r="P26" s="8" t="s">
        <v>35</v>
      </c>
      <c r="Q26" s="8" t="s">
        <v>34</v>
      </c>
      <c r="R26" s="8" t="s">
        <v>33</v>
      </c>
      <c r="S26" s="8" t="s">
        <v>32</v>
      </c>
      <c r="T26" s="8" t="s">
        <v>31</v>
      </c>
      <c r="U26" s="8" t="s">
        <v>30</v>
      </c>
      <c r="V26" s="8" t="s">
        <v>29</v>
      </c>
    </row>
    <row r="27" spans="1:22">
      <c r="A27" s="2" t="s">
        <v>28</v>
      </c>
      <c r="B27" s="1">
        <f>AVERAGE(F2:F23)</f>
        <v>7.3636363636363639E-2</v>
      </c>
      <c r="C27" s="5" t="str">
        <f ca="1">_xlfn.FORMULATEXT(B27)</f>
        <v>=AVERAGE(F2:F23)</v>
      </c>
      <c r="G27" s="7" t="s">
        <v>27</v>
      </c>
      <c r="H27" s="1">
        <f>SUM(O28:O30)</f>
        <v>1.5421412368829812</v>
      </c>
      <c r="I27" s="5" t="str">
        <f t="shared" ref="I27:I32" ca="1" si="3">_xlfn.FORMULATEXT(H27)</f>
        <v>=SUM(O28:O30)</v>
      </c>
      <c r="N27" t="s">
        <v>26</v>
      </c>
      <c r="O27">
        <v>-3.3667268904386103</v>
      </c>
      <c r="P27">
        <v>0.23245077211138865</v>
      </c>
      <c r="Q27">
        <v>-14.483612421925191</v>
      </c>
      <c r="R27">
        <v>2.313145721794146E-11</v>
      </c>
      <c r="S27">
        <v>-3.8550878408384737</v>
      </c>
      <c r="T27">
        <v>-2.8783659400387469</v>
      </c>
      <c r="U27">
        <v>-3.8550878408384737</v>
      </c>
      <c r="V27">
        <v>-2.8783659400387469</v>
      </c>
    </row>
    <row r="28" spans="1:22">
      <c r="A28" s="2" t="s">
        <v>25</v>
      </c>
      <c r="B28" s="1">
        <f>STDEV(F2:F23)</f>
        <v>4.1319622545604208E-2</v>
      </c>
      <c r="C28" s="5" t="str">
        <f ca="1">_xlfn.FORMULATEXT(B28)</f>
        <v>=STDEV(F2:F23)</v>
      </c>
      <c r="G28" s="2" t="s">
        <v>15</v>
      </c>
      <c r="H28" s="1">
        <f>O28/SumBeta</f>
        <v>0.47234348255890546</v>
      </c>
      <c r="I28" s="5" t="str">
        <f t="shared" ca="1" si="3"/>
        <v>=O28/SumBeta</v>
      </c>
      <c r="N28" t="s">
        <v>24</v>
      </c>
      <c r="O28">
        <v>0.72842036242700536</v>
      </c>
      <c r="P28">
        <v>0.21558399049368776</v>
      </c>
      <c r="Q28">
        <v>3.3788240061746762</v>
      </c>
      <c r="R28">
        <v>3.3447008851570687E-3</v>
      </c>
      <c r="S28">
        <v>0.27549520527570237</v>
      </c>
      <c r="T28">
        <v>1.1813455195783082</v>
      </c>
      <c r="U28">
        <v>0.27549520527570237</v>
      </c>
      <c r="V28">
        <v>1.1813455195783082</v>
      </c>
    </row>
    <row r="29" spans="1:22">
      <c r="A29" s="2" t="s">
        <v>23</v>
      </c>
      <c r="B29" s="1">
        <f>E_Q*gamma0/(1-E_Q)</f>
        <v>2.8684368442069079</v>
      </c>
      <c r="C29" s="5" t="str">
        <f ca="1">_xlfn.FORMULATEXT(B29)</f>
        <v>=E_Q*gamma0/(1-E_Q)</v>
      </c>
      <c r="G29" s="2" t="s">
        <v>14</v>
      </c>
      <c r="H29" s="1">
        <f>O29/SumBeta</f>
        <v>0.34645142729014156</v>
      </c>
      <c r="I29" s="5" t="str">
        <f t="shared" ca="1" si="3"/>
        <v>=O29/SumBeta</v>
      </c>
      <c r="N29" t="s">
        <v>22</v>
      </c>
      <c r="O29">
        <v>0.53427703260109316</v>
      </c>
      <c r="P29">
        <v>0.29750886654272479</v>
      </c>
      <c r="Q29">
        <v>1.7958356630166734</v>
      </c>
      <c r="R29">
        <v>8.9326719389626455E-2</v>
      </c>
      <c r="S29">
        <v>-9.0765902285646849E-2</v>
      </c>
      <c r="T29">
        <v>1.1593199674878332</v>
      </c>
      <c r="U29">
        <v>-9.0765902285646849E-2</v>
      </c>
      <c r="V29">
        <v>1.1593199674878332</v>
      </c>
    </row>
    <row r="30" spans="1:22" ht="15" thickBot="1">
      <c r="A30" s="2" t="s">
        <v>21</v>
      </c>
      <c r="B30" s="1">
        <f>(E_Q*(1-E_Q)/SD_Q^2-1)*(1-E_Q)</f>
        <v>36.08564375613382</v>
      </c>
      <c r="C30" s="5" t="str">
        <f ca="1">_xlfn.FORMULATEXT(B30)</f>
        <v>=(E_Q*(1-E_Q)/SD_Q^2-1)*(1-E_Q)</v>
      </c>
      <c r="G30" s="2" t="s">
        <v>13</v>
      </c>
      <c r="H30" s="1">
        <f>O30/SumBeta</f>
        <v>0.18120509015095296</v>
      </c>
      <c r="I30" s="5" t="str">
        <f t="shared" ca="1" si="3"/>
        <v>=O30/SumBeta</v>
      </c>
      <c r="N30" s="6" t="s">
        <v>20</v>
      </c>
      <c r="O30" s="6">
        <v>0.27944384185488269</v>
      </c>
      <c r="P30" s="6">
        <v>0.23364196517837843</v>
      </c>
      <c r="Q30" s="6">
        <v>1.1960344608535369</v>
      </c>
      <c r="R30" s="6">
        <v>0.24720135270432986</v>
      </c>
      <c r="S30" s="6">
        <v>-0.21141971231360163</v>
      </c>
      <c r="T30" s="6">
        <v>0.77030739602336706</v>
      </c>
      <c r="U30" s="6">
        <v>-0.21141971231360163</v>
      </c>
      <c r="V30" s="6">
        <v>0.77030739602336706</v>
      </c>
    </row>
    <row r="31" spans="1:22">
      <c r="A31" s="2" t="s">
        <v>19</v>
      </c>
      <c r="B31" s="1">
        <f>alpha0/(alpha0+gamma0)</f>
        <v>7.3636363636363625E-2</v>
      </c>
      <c r="C31" s="5" t="str">
        <f ca="1">_xlfn.FORMULATEXT(B31)</f>
        <v>=alpha0/(alpha0+gamma0)</v>
      </c>
      <c r="G31" s="2" t="s">
        <v>12</v>
      </c>
      <c r="H31" s="1">
        <f>EXP(O27)</f>
        <v>3.450238280774711E-2</v>
      </c>
      <c r="I31" s="5" t="str">
        <f t="shared" ca="1" si="3"/>
        <v>=EXP(O27)</v>
      </c>
    </row>
    <row r="32" spans="1:22">
      <c r="G32" s="2" t="s">
        <v>11</v>
      </c>
      <c r="H32" s="1">
        <f>H31*EXP(SumBeta)</f>
        <v>0.16128445792846585</v>
      </c>
      <c r="I32" s="5" t="str">
        <f t="shared" ca="1" si="3"/>
        <v>=H31*EXP(SumBeta)</v>
      </c>
    </row>
    <row r="34" spans="1:2">
      <c r="A34" s="4" t="s">
        <v>18</v>
      </c>
    </row>
    <row r="35" spans="1:2">
      <c r="A35" s="3" t="s">
        <v>17</v>
      </c>
      <c r="B35" s="3" t="s">
        <v>16</v>
      </c>
    </row>
    <row r="36" spans="1:2">
      <c r="A36" s="2" t="s">
        <v>15</v>
      </c>
      <c r="B36" s="1">
        <v>0.5</v>
      </c>
    </row>
    <row r="37" spans="1:2">
      <c r="A37" s="2" t="s">
        <v>14</v>
      </c>
      <c r="B37" s="1">
        <v>0.3</v>
      </c>
    </row>
    <row r="38" spans="1:2">
      <c r="A38" s="2" t="s">
        <v>13</v>
      </c>
      <c r="B38" s="1">
        <v>0.2</v>
      </c>
    </row>
    <row r="39" spans="1:2">
      <c r="A39" s="2" t="s">
        <v>12</v>
      </c>
      <c r="B39" s="1">
        <v>0.01</v>
      </c>
    </row>
    <row r="40" spans="1:2">
      <c r="A40" s="2" t="s">
        <v>11</v>
      </c>
      <c r="B40" s="1">
        <v>0.9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Data</vt:lpstr>
      <vt:lpstr>Sheet1</vt:lpstr>
      <vt:lpstr>Answer</vt:lpstr>
      <vt:lpstr>alpha0</vt:lpstr>
      <vt:lpstr>beta0</vt:lpstr>
      <vt:lpstr>beta1</vt:lpstr>
      <vt:lpstr>beta2</vt:lpstr>
      <vt:lpstr>beta3</vt:lpstr>
      <vt:lpstr>E_Q</vt:lpstr>
      <vt:lpstr>gamma0</vt:lpstr>
      <vt:lpstr>marks</vt:lpstr>
      <vt:lpstr>markValues</vt:lpstr>
      <vt:lpstr>q_H</vt:lpstr>
      <vt:lpstr>q_L</vt:lpstr>
      <vt:lpstr>SD_Q</vt:lpstr>
      <vt:lpstr>SumBeta</vt:lpstr>
      <vt:lpstr>w_1</vt:lpstr>
      <vt:lpstr>w_2</vt:lpstr>
      <vt:lpstr>w_3</vt:lpstr>
      <vt:lpstr>x_0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Jørn Vatn</dc:creator>
  <cp:lastModifiedBy>Jørn Vatn</cp:lastModifiedBy>
  <dcterms:created xsi:type="dcterms:W3CDTF">2021-04-23T05:48:55Z</dcterms:created>
  <dcterms:modified xsi:type="dcterms:W3CDTF">2025-03-13T12:14:54Z</dcterms:modified>
</cp:coreProperties>
</file>